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<sst xmlns="http://schemas.openxmlformats.org/spreadsheetml/2006/main" count="233" uniqueCount="92">
  <si>
    <t>PROGRAM FOR NPT &amp; NPTF THREADS Internal</t>
  </si>
  <si>
    <t>NOTE!!!   ONLY CHANGE THESE VARIABLES TO GET PROGRAM</t>
  </si>
  <si>
    <t xml:space="preserve">Thread description and tool #:                                                              </t>
  </si>
  <si>
    <t>Major</t>
  </si>
  <si>
    <t>Cutter</t>
  </si>
  <si>
    <t>Safe Clear</t>
  </si>
  <si>
    <t>Pitch</t>
  </si>
  <si>
    <t>LEAD</t>
  </si>
  <si>
    <t>Full Thd</t>
  </si>
  <si>
    <t>SFM</t>
  </si>
  <si>
    <t>Feed per</t>
  </si>
  <si>
    <t>RPM's</t>
  </si>
  <si>
    <t># of</t>
  </si>
  <si>
    <t xml:space="preserve">linear </t>
  </si>
  <si>
    <t>Actual</t>
  </si>
  <si>
    <t>X</t>
  </si>
  <si>
    <t>Start point at center of hole in X &amp; Y and top of part in Z</t>
  </si>
  <si>
    <t>Diameter</t>
  </si>
  <si>
    <t>Radius(SCR)</t>
  </si>
  <si>
    <t>(TPI)</t>
  </si>
  <si>
    <t>Depth(MAX)</t>
  </si>
  <si>
    <t>tooth</t>
  </si>
  <si>
    <t>flutes</t>
  </si>
  <si>
    <t>"/min</t>
  </si>
  <si>
    <t>feedrate</t>
  </si>
  <si>
    <t>M3</t>
  </si>
  <si>
    <t>S</t>
  </si>
  <si>
    <t xml:space="preserve"> </t>
  </si>
  <si>
    <t>G01</t>
  </si>
  <si>
    <t>G91</t>
  </si>
  <si>
    <t>Z-</t>
  </si>
  <si>
    <t>F</t>
  </si>
  <si>
    <t>G41</t>
  </si>
  <si>
    <t>Y</t>
  </si>
  <si>
    <t>D</t>
  </si>
  <si>
    <t>(offset#)</t>
  </si>
  <si>
    <t>G03</t>
  </si>
  <si>
    <t>X-</t>
  </si>
  <si>
    <t>Z</t>
  </si>
  <si>
    <t>i-</t>
  </si>
  <si>
    <t>j</t>
  </si>
  <si>
    <t>i</t>
  </si>
  <si>
    <t>j-</t>
  </si>
  <si>
    <t>Y-</t>
  </si>
  <si>
    <t>G40</t>
  </si>
  <si>
    <t>Cycle</t>
  </si>
  <si>
    <t>Time:</t>
  </si>
  <si>
    <t>seconds</t>
  </si>
  <si>
    <t>Threadmill Pitches</t>
  </si>
  <si>
    <t>G00</t>
  </si>
  <si>
    <t>Sizes</t>
  </si>
  <si>
    <t>TPI</t>
  </si>
  <si>
    <t>Lead</t>
  </si>
  <si>
    <t>1/16 &amp; 1/8 NPT</t>
  </si>
  <si>
    <t>G90</t>
  </si>
  <si>
    <t>1/4 &amp; 3/8 NPT</t>
  </si>
  <si>
    <t>1/2 &amp; 3/4 NPT</t>
  </si>
  <si>
    <t>1" - 2" NPT</t>
  </si>
  <si>
    <t>Note: (offset #) is for the cutter comp.  If you are using tool 18, put in D18</t>
  </si>
  <si>
    <t>2.5-8" NPT</t>
  </si>
  <si>
    <t>Diameters for threads with a depth equal to L1+L3</t>
  </si>
  <si>
    <t>R2 12/2/03</t>
  </si>
  <si>
    <t>Depth</t>
  </si>
  <si>
    <t>Thrd.</t>
  </si>
  <si>
    <t>Dia</t>
  </si>
  <si>
    <t>(L1+L3)</t>
  </si>
  <si>
    <t xml:space="preserve">   NOTES:</t>
  </si>
  <si>
    <t>1/16</t>
  </si>
  <si>
    <t xml:space="preserve">   -The Major Diameter is the part diameter listed to the left</t>
  </si>
  <si>
    <t>1/8</t>
  </si>
  <si>
    <t xml:space="preserve">   -The cutter diameter is the tool diameter listed to the left</t>
  </si>
  <si>
    <t>1/4</t>
  </si>
  <si>
    <t xml:space="preserve">   -The pitch is the number of threads per inch (see chart above)</t>
  </si>
  <si>
    <t>3/8</t>
  </si>
  <si>
    <t xml:space="preserve">  - The full thread depth is the depth listed to the left and is equal to L1 + L3 in the NPT specs </t>
  </si>
  <si>
    <t>1/2</t>
  </si>
  <si>
    <t>3/4</t>
  </si>
  <si>
    <t xml:space="preserve">   -SFM is the surface feet per minute to run the machine spindle.  The program will</t>
  </si>
  <si>
    <t>1"</t>
  </si>
  <si>
    <t xml:space="preserve">   use the cutter diameter and this number to calculate the required RPM's.  The</t>
  </si>
  <si>
    <t>1-1/4</t>
  </si>
  <si>
    <t>1.650</t>
  </si>
  <si>
    <t xml:space="preserve">   values for SFM for different materials are in the Feeds and Speeds chart</t>
  </si>
  <si>
    <t>1-1/2</t>
  </si>
  <si>
    <t>2"</t>
  </si>
  <si>
    <t xml:space="preserve">   -Feed per tooth is the chipload per tooth required for that specific material.  The </t>
  </si>
  <si>
    <t xml:space="preserve">   values for specific cutter diameters are listed in the Feeds and Speeds chart.</t>
  </si>
  <si>
    <t xml:space="preserve">   For pipe threads, multiply the chipload per tooth by .7</t>
  </si>
  <si>
    <t xml:space="preserve">   -The number of flutes can be found on the product offering/price list.  The program</t>
  </si>
  <si>
    <t xml:space="preserve">   will use this, the RPM's and "/tooth to calculate the required inches per minute to</t>
  </si>
  <si>
    <t xml:space="preserve">   cut the thread.</t>
  </si>
  <si>
    <r>
      <t xml:space="preserve">   on the website or in the brochure.  </t>
    </r>
    <r>
      <rPr>
        <b/>
        <sz val="8"/>
        <rFont val="Arial"/>
        <family val="2"/>
      </rPr>
      <t>For pipe threads multiply the speed by .7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</si>
</sst>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6" fontId="4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3" customWidth="1"/>
    <col min="2" max="2" width="9.421875" style="3" customWidth="1"/>
    <col min="3" max="3" width="12.00390625" style="3" customWidth="1"/>
    <col min="4" max="4" width="9.140625" style="3" customWidth="1"/>
    <col min="5" max="5" width="6.57421875" style="3" bestFit="1" customWidth="1"/>
    <col min="6" max="6" width="10.7109375" style="3" customWidth="1"/>
    <col min="7" max="7" width="7.421875" style="3" customWidth="1"/>
    <col min="8" max="8" width="8.7109375" style="3" customWidth="1"/>
    <col min="9" max="9" width="7.7109375" style="3" customWidth="1"/>
    <col min="10" max="10" width="7.28125" style="3" customWidth="1"/>
    <col min="11" max="11" width="8.140625" style="3" customWidth="1"/>
    <col min="12" max="12" width="9.140625" style="3" customWidth="1"/>
    <col min="13" max="13" width="7.57421875" style="3" customWidth="1"/>
    <col min="14" max="14" width="6.28125" style="3" customWidth="1"/>
    <col min="15" max="16384" width="9.140625" style="3" customWidth="1"/>
  </cols>
  <sheetData>
    <row r="1" spans="1:10" ht="11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3" ht="11.25">
      <c r="A2" s="4" t="s">
        <v>3</v>
      </c>
      <c r="B2" s="4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3" t="s">
        <v>11</v>
      </c>
      <c r="J2" s="4" t="s">
        <v>12</v>
      </c>
      <c r="K2" s="3" t="s">
        <v>13</v>
      </c>
      <c r="L2" s="3" t="s">
        <v>14</v>
      </c>
      <c r="M2" s="5" t="s">
        <v>15</v>
      </c>
    </row>
    <row r="3" spans="1:12" ht="11.25">
      <c r="A3" s="5" t="s">
        <v>17</v>
      </c>
      <c r="B3" s="5" t="s">
        <v>17</v>
      </c>
      <c r="C3" s="6" t="s">
        <v>18</v>
      </c>
      <c r="D3" s="5" t="s">
        <v>19</v>
      </c>
      <c r="E3" s="6"/>
      <c r="F3" s="5" t="s">
        <v>20</v>
      </c>
      <c r="G3" s="6"/>
      <c r="H3" s="5" t="s">
        <v>21</v>
      </c>
      <c r="I3" s="6"/>
      <c r="J3" s="5" t="s">
        <v>22</v>
      </c>
      <c r="K3" s="6" t="s">
        <v>23</v>
      </c>
      <c r="L3" s="6" t="s">
        <v>24</v>
      </c>
    </row>
    <row r="4" spans="1:13" ht="11.25">
      <c r="A4" s="7">
        <v>1.043</v>
      </c>
      <c r="B4" s="7">
        <v>0.475</v>
      </c>
      <c r="C4" s="2">
        <f>(((A4/2)-(B4/2))*0.707107)</f>
        <v>0.200818388</v>
      </c>
      <c r="D4" s="8">
        <v>14</v>
      </c>
      <c r="E4" s="9">
        <f>1/D4</f>
        <v>0.07142857142857142</v>
      </c>
      <c r="F4" s="10">
        <v>0.553</v>
      </c>
      <c r="G4" s="7">
        <v>245</v>
      </c>
      <c r="H4" s="11">
        <v>0.0008</v>
      </c>
      <c r="I4" s="12">
        <f>((3.82/B4)*G4)</f>
        <v>1970.3157894736842</v>
      </c>
      <c r="J4" s="7">
        <v>4</v>
      </c>
      <c r="K4" s="13">
        <f>H4*I4*J4</f>
        <v>6.305010526315789</v>
      </c>
      <c r="L4" s="3">
        <f>K4*((A4-B4)/A4)</f>
        <v>3.4336011303426353</v>
      </c>
      <c r="M4" s="14">
        <f>((0.25*E4)*0.03125)</f>
        <v>0.0005580357142857143</v>
      </c>
    </row>
    <row r="5" spans="1:13" ht="11.25">
      <c r="A5" s="7">
        <f>$A$4-(E4*0.07)</f>
        <v>1.038</v>
      </c>
      <c r="B5" s="7">
        <f>B4</f>
        <v>0.475</v>
      </c>
      <c r="C5" s="2">
        <f>(((A5/2)-(B5/2))*0.707107)</f>
        <v>0.19905062050000003</v>
      </c>
      <c r="D5" s="8">
        <f>D4</f>
        <v>14</v>
      </c>
      <c r="E5" s="9">
        <f>1/D5</f>
        <v>0.07142857142857142</v>
      </c>
      <c r="F5" s="10">
        <f aca="true" t="shared" si="0" ref="F5:H6">F4</f>
        <v>0.553</v>
      </c>
      <c r="G5" s="7">
        <f t="shared" si="0"/>
        <v>245</v>
      </c>
      <c r="H5" s="7">
        <f t="shared" si="0"/>
        <v>0.0008</v>
      </c>
      <c r="I5" s="12">
        <f>((3.82/B5)*G5)</f>
        <v>1970.3157894736842</v>
      </c>
      <c r="J5" s="7">
        <f>J4</f>
        <v>4</v>
      </c>
      <c r="K5" s="13">
        <f>H5*I5*J5</f>
        <v>6.305010526315789</v>
      </c>
      <c r="L5" s="3">
        <f>K5*((A5-B5)/A5)</f>
        <v>3.419769678531589</v>
      </c>
      <c r="M5" s="14">
        <f>((0.25*E5)*0.03125)</f>
        <v>0.0005580357142857143</v>
      </c>
    </row>
    <row r="6" spans="1:13" ht="11.25">
      <c r="A6" s="7">
        <f>$A$4-(E5*0.45)</f>
        <v>1.0108571428571427</v>
      </c>
      <c r="B6" s="7">
        <f>B5</f>
        <v>0.475</v>
      </c>
      <c r="C6" s="2">
        <f>(((A6/2)-(B6/2))*0.707107)</f>
        <v>0.18945416835714282</v>
      </c>
      <c r="D6" s="8">
        <f>D5</f>
        <v>14</v>
      </c>
      <c r="E6" s="9">
        <f>1/D6</f>
        <v>0.07142857142857142</v>
      </c>
      <c r="F6" s="10">
        <f t="shared" si="0"/>
        <v>0.553</v>
      </c>
      <c r="G6" s="7">
        <f t="shared" si="0"/>
        <v>245</v>
      </c>
      <c r="H6" s="7">
        <f t="shared" si="0"/>
        <v>0.0008</v>
      </c>
      <c r="I6" s="12">
        <f>((3.82/B6)*G6)</f>
        <v>1970.3157894736842</v>
      </c>
      <c r="J6" s="7">
        <f>J5</f>
        <v>4</v>
      </c>
      <c r="K6" s="13">
        <f>H6*I6*J6</f>
        <v>6.305010526315789</v>
      </c>
      <c r="L6" s="3">
        <f>K6*((A6-B6)/A6)</f>
        <v>3.3422971289161283</v>
      </c>
      <c r="M6" s="14">
        <f>((0.25*E6)*0.03125)</f>
        <v>0.0005580357142857143</v>
      </c>
    </row>
    <row r="7" ht="11.25">
      <c r="A7" s="3" t="s">
        <v>27</v>
      </c>
    </row>
    <row r="8" ht="11.25">
      <c r="A8" s="15" t="s">
        <v>45</v>
      </c>
    </row>
    <row r="9" spans="1:4" ht="11.25">
      <c r="A9" s="15" t="s">
        <v>46</v>
      </c>
      <c r="B9" s="16">
        <f>((($L$59*6.28)/$N$59*60*3.6))</f>
        <v>112.85854068275937</v>
      </c>
      <c r="D9" s="15" t="s">
        <v>47</v>
      </c>
    </row>
    <row r="11" spans="1:6" ht="11.25">
      <c r="A11" s="15" t="s">
        <v>27</v>
      </c>
      <c r="B11" s="34" t="s">
        <v>48</v>
      </c>
      <c r="C11" s="34"/>
      <c r="D11" s="34"/>
      <c r="E11" s="34"/>
      <c r="F11" s="34"/>
    </row>
    <row r="12" spans="1:6" ht="11.25">
      <c r="A12" s="15"/>
      <c r="B12" s="5" t="s">
        <v>50</v>
      </c>
      <c r="C12" s="5"/>
      <c r="D12" s="5" t="s">
        <v>51</v>
      </c>
      <c r="E12" s="5"/>
      <c r="F12" s="5" t="s">
        <v>52</v>
      </c>
    </row>
    <row r="13" spans="1:6" ht="11.25">
      <c r="A13" s="15"/>
      <c r="B13" s="3" t="s">
        <v>53</v>
      </c>
      <c r="D13" s="3">
        <v>27</v>
      </c>
      <c r="F13" s="3">
        <v>0.03704</v>
      </c>
    </row>
    <row r="14" spans="1:6" ht="11.25">
      <c r="A14" s="15"/>
      <c r="B14" s="3" t="s">
        <v>55</v>
      </c>
      <c r="D14" s="3">
        <v>18</v>
      </c>
      <c r="F14" s="3">
        <v>0.05556</v>
      </c>
    </row>
    <row r="15" spans="1:6" ht="11.25">
      <c r="A15" s="15"/>
      <c r="B15" s="3" t="s">
        <v>56</v>
      </c>
      <c r="D15" s="3">
        <v>14</v>
      </c>
      <c r="F15" s="3">
        <v>0.07143</v>
      </c>
    </row>
    <row r="16" spans="1:6" ht="11.25">
      <c r="A16" s="17" t="s">
        <v>27</v>
      </c>
      <c r="B16" s="3" t="s">
        <v>57</v>
      </c>
      <c r="D16" s="3">
        <v>11.5</v>
      </c>
      <c r="F16" s="3">
        <v>0.08696</v>
      </c>
    </row>
    <row r="17" spans="1:6" ht="11.25">
      <c r="A17" s="17" t="s">
        <v>27</v>
      </c>
      <c r="B17" s="3" t="s">
        <v>59</v>
      </c>
      <c r="D17" s="3">
        <v>8</v>
      </c>
      <c r="F17" s="18">
        <v>0.125</v>
      </c>
    </row>
    <row r="19" spans="1:14" ht="11.25">
      <c r="A19" s="20" t="s">
        <v>66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ht="11.25">
      <c r="A20" s="17" t="s">
        <v>68</v>
      </c>
    </row>
    <row r="21" ht="11.25">
      <c r="A21" s="17" t="s">
        <v>70</v>
      </c>
    </row>
    <row r="22" ht="11.25">
      <c r="A22" s="17" t="s">
        <v>72</v>
      </c>
    </row>
    <row r="23" ht="11.25">
      <c r="A23" s="17" t="s">
        <v>74</v>
      </c>
    </row>
    <row r="24" ht="11.25">
      <c r="A24" s="17" t="s">
        <v>27</v>
      </c>
    </row>
    <row r="25" ht="11.25">
      <c r="A25" s="17" t="s">
        <v>77</v>
      </c>
    </row>
    <row r="26" ht="11.25">
      <c r="A26" s="17" t="s">
        <v>79</v>
      </c>
    </row>
    <row r="27" ht="11.25">
      <c r="A27" s="17" t="s">
        <v>82</v>
      </c>
    </row>
    <row r="28" ht="11.25">
      <c r="A28" s="17" t="s">
        <v>91</v>
      </c>
    </row>
    <row r="29" ht="11.25">
      <c r="A29" s="17" t="s">
        <v>85</v>
      </c>
    </row>
    <row r="30" ht="11.25">
      <c r="A30" s="17" t="s">
        <v>86</v>
      </c>
    </row>
    <row r="31" spans="1:6" ht="11.25">
      <c r="A31" s="15" t="s">
        <v>87</v>
      </c>
      <c r="B31" s="4"/>
      <c r="C31" s="4"/>
      <c r="D31" s="4"/>
      <c r="E31" s="4"/>
      <c r="F31" s="4"/>
    </row>
    <row r="32" ht="11.25">
      <c r="A32" s="17" t="s">
        <v>88</v>
      </c>
    </row>
    <row r="33" ht="11.25">
      <c r="A33" s="17" t="s">
        <v>89</v>
      </c>
    </row>
    <row r="34" ht="11.25">
      <c r="A34" s="17" t="s">
        <v>90</v>
      </c>
    </row>
    <row r="35" ht="11.25">
      <c r="A35" s="17" t="s">
        <v>27</v>
      </c>
    </row>
    <row r="36" spans="1:14" ht="11.25">
      <c r="A36" s="34" t="s">
        <v>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9"/>
    </row>
    <row r="37" spans="1:14" ht="11.25">
      <c r="A37" s="21" t="s">
        <v>2</v>
      </c>
      <c r="C37" s="22"/>
      <c r="D37" s="23"/>
      <c r="N37" s="19"/>
    </row>
    <row r="38" spans="1:14" ht="11.25">
      <c r="A38" s="21" t="s">
        <v>16</v>
      </c>
      <c r="C38" s="22"/>
      <c r="N38" s="19"/>
    </row>
    <row r="39" spans="2:14" ht="11.25">
      <c r="B39" s="3" t="s">
        <v>25</v>
      </c>
      <c r="C39" s="22" t="s">
        <v>26</v>
      </c>
      <c r="D39" s="24">
        <f>$I$4</f>
        <v>1970.3157894736842</v>
      </c>
      <c r="E39" s="24" t="s">
        <v>27</v>
      </c>
      <c r="F39" s="17" t="s">
        <v>27</v>
      </c>
      <c r="J39" s="15" t="s">
        <v>27</v>
      </c>
      <c r="N39" s="19"/>
    </row>
    <row r="40" spans="3:14" ht="11.25">
      <c r="C40" s="22"/>
      <c r="D40" s="24"/>
      <c r="E40" s="24"/>
      <c r="F40" s="17"/>
      <c r="J40" s="15"/>
      <c r="N40" s="19"/>
    </row>
    <row r="41" spans="3:14" ht="11.25">
      <c r="C41" s="22"/>
      <c r="D41" s="24"/>
      <c r="E41" s="24"/>
      <c r="F41" s="17"/>
      <c r="J41" s="15"/>
      <c r="N41" s="19"/>
    </row>
    <row r="42" spans="1:14" ht="11.25">
      <c r="A42" s="3" t="s">
        <v>28</v>
      </c>
      <c r="B42" s="3" t="s">
        <v>29</v>
      </c>
      <c r="C42" s="22" t="s">
        <v>27</v>
      </c>
      <c r="D42" s="25" t="s">
        <v>27</v>
      </c>
      <c r="G42" s="22" t="s">
        <v>30</v>
      </c>
      <c r="H42" s="18">
        <f>($F$5)+(0.125*$E$5)</f>
        <v>0.5619285714285714</v>
      </c>
      <c r="M42" s="3" t="s">
        <v>31</v>
      </c>
      <c r="N42" s="26">
        <v>30</v>
      </c>
    </row>
    <row r="43" spans="2:14" ht="11.25">
      <c r="B43" s="3" t="s">
        <v>32</v>
      </c>
      <c r="C43" s="22" t="s">
        <v>15</v>
      </c>
      <c r="D43" s="25">
        <f>$C$6*0.707107</f>
        <v>0.1339643686245142</v>
      </c>
      <c r="E43" s="22" t="s">
        <v>33</v>
      </c>
      <c r="F43" s="25">
        <f>$C$6*0.707107</f>
        <v>0.1339643686245142</v>
      </c>
      <c r="G43" s="3" t="s">
        <v>34</v>
      </c>
      <c r="H43" s="18" t="s">
        <v>35</v>
      </c>
      <c r="M43" s="3" t="s">
        <v>31</v>
      </c>
      <c r="N43" s="27">
        <f>$L$6</f>
        <v>3.3422971289161283</v>
      </c>
    </row>
    <row r="44" spans="2:14" ht="11.25">
      <c r="B44" s="3" t="s">
        <v>36</v>
      </c>
      <c r="C44" s="22" t="s">
        <v>37</v>
      </c>
      <c r="D44" s="25">
        <f>$C$6*0.707107</f>
        <v>0.1339643686245142</v>
      </c>
      <c r="E44" s="22" t="s">
        <v>33</v>
      </c>
      <c r="F44" s="25">
        <f>(($A$6-$B$6)/2)-($C$6*0.7071)</f>
        <v>0.13396552898323566</v>
      </c>
      <c r="G44" s="3" t="s">
        <v>38</v>
      </c>
      <c r="H44" s="18">
        <f>0.125*$E$5</f>
        <v>0.008928571428571428</v>
      </c>
      <c r="I44" s="3" t="s">
        <v>39</v>
      </c>
      <c r="J44" s="25">
        <f>$C$6*0.707107</f>
        <v>0.1339643686245142</v>
      </c>
      <c r="K44" s="3" t="s">
        <v>40</v>
      </c>
      <c r="L44" s="24">
        <v>0</v>
      </c>
      <c r="M44" s="3" t="s">
        <v>31</v>
      </c>
      <c r="N44" s="27">
        <f>$L$6</f>
        <v>3.3422971289161283</v>
      </c>
    </row>
    <row r="45" spans="2:14" ht="11.25">
      <c r="B45" s="3" t="s">
        <v>36</v>
      </c>
      <c r="C45" s="22" t="s">
        <v>15</v>
      </c>
      <c r="D45" s="24">
        <v>0</v>
      </c>
      <c r="E45" s="22" t="s">
        <v>33</v>
      </c>
      <c r="F45" s="24">
        <v>0</v>
      </c>
      <c r="G45" s="3" t="s">
        <v>38</v>
      </c>
      <c r="H45" s="18">
        <f>1*$E$6</f>
        <v>0.07142857142857142</v>
      </c>
      <c r="I45" s="3" t="s">
        <v>41</v>
      </c>
      <c r="J45" s="24">
        <v>0</v>
      </c>
      <c r="K45" s="3" t="s">
        <v>42</v>
      </c>
      <c r="L45" s="25">
        <f>(($A$6/2)-($B$6/2))</f>
        <v>0.26792857142857135</v>
      </c>
      <c r="M45" s="3" t="s">
        <v>31</v>
      </c>
      <c r="N45" s="27">
        <f>$L$6</f>
        <v>3.3422971289161283</v>
      </c>
    </row>
    <row r="46" spans="2:14" ht="11.25">
      <c r="B46" s="3" t="s">
        <v>36</v>
      </c>
      <c r="C46" s="22" t="s">
        <v>37</v>
      </c>
      <c r="D46" s="25">
        <f>$C$6*0.707107</f>
        <v>0.1339643686245142</v>
      </c>
      <c r="E46" s="22" t="s">
        <v>43</v>
      </c>
      <c r="F46" s="25">
        <f>(($A$6-$B$6)/2)-($C$6*0.7071)</f>
        <v>0.13396552898323566</v>
      </c>
      <c r="G46" s="3" t="s">
        <v>38</v>
      </c>
      <c r="H46" s="18">
        <f>0.125*$E$6</f>
        <v>0.008928571428571428</v>
      </c>
      <c r="I46" s="3" t="s">
        <v>41</v>
      </c>
      <c r="J46" s="24">
        <v>0</v>
      </c>
      <c r="K46" s="3" t="s">
        <v>42</v>
      </c>
      <c r="L46" s="25">
        <f>(($A$6-$B$6)/2)-($C$6*0.7071)</f>
        <v>0.13396552898323566</v>
      </c>
      <c r="M46" s="3" t="s">
        <v>31</v>
      </c>
      <c r="N46" s="27">
        <f>($L$6)*2</f>
        <v>6.684594257832257</v>
      </c>
    </row>
    <row r="47" spans="1:14" ht="11.25">
      <c r="A47" s="3" t="s">
        <v>28</v>
      </c>
      <c r="B47" s="3" t="s">
        <v>44</v>
      </c>
      <c r="C47" s="22" t="s">
        <v>15</v>
      </c>
      <c r="D47" s="25">
        <f>$C$6*0.707107</f>
        <v>0.1339643686245142</v>
      </c>
      <c r="E47" s="22" t="s">
        <v>43</v>
      </c>
      <c r="F47" s="25">
        <f>$C$6*0.707107</f>
        <v>0.1339643686245142</v>
      </c>
      <c r="G47" s="3" t="s">
        <v>27</v>
      </c>
      <c r="H47" s="18" t="s">
        <v>27</v>
      </c>
      <c r="I47" s="3" t="s">
        <v>27</v>
      </c>
      <c r="J47" s="24" t="s">
        <v>27</v>
      </c>
      <c r="K47" s="3" t="s">
        <v>27</v>
      </c>
      <c r="L47" s="25" t="s">
        <v>27</v>
      </c>
      <c r="M47" s="3" t="s">
        <v>31</v>
      </c>
      <c r="N47" s="26">
        <v>30</v>
      </c>
    </row>
    <row r="48" spans="1:14" ht="11.25">
      <c r="A48" s="3" t="s">
        <v>28</v>
      </c>
      <c r="C48" s="22"/>
      <c r="D48" s="25"/>
      <c r="E48" s="22"/>
      <c r="F48" s="25"/>
      <c r="G48" s="3" t="s">
        <v>30</v>
      </c>
      <c r="H48" s="18">
        <f>H46+H45+H44</f>
        <v>0.08928571428571427</v>
      </c>
      <c r="J48" s="24"/>
      <c r="L48" s="25"/>
      <c r="N48" s="27"/>
    </row>
    <row r="49" spans="2:14" ht="11.25">
      <c r="B49" s="3" t="s">
        <v>32</v>
      </c>
      <c r="C49" s="22" t="s">
        <v>15</v>
      </c>
      <c r="D49" s="25">
        <f>$C$5*0.707107</f>
        <v>0.14075008710989353</v>
      </c>
      <c r="E49" s="22" t="s">
        <v>33</v>
      </c>
      <c r="F49" s="25">
        <f>$C$5*0.707107</f>
        <v>0.14075008710989353</v>
      </c>
      <c r="G49" s="3" t="s">
        <v>34</v>
      </c>
      <c r="H49" s="18" t="s">
        <v>35</v>
      </c>
      <c r="M49" s="3" t="s">
        <v>31</v>
      </c>
      <c r="N49" s="27">
        <f>$L$5</f>
        <v>3.419769678531589</v>
      </c>
    </row>
    <row r="50" spans="2:14" ht="11.25">
      <c r="B50" s="3" t="s">
        <v>36</v>
      </c>
      <c r="C50" s="22" t="s">
        <v>37</v>
      </c>
      <c r="D50" s="25">
        <f>$C$5*0.707107</f>
        <v>0.14075008710989353</v>
      </c>
      <c r="E50" s="22" t="s">
        <v>33</v>
      </c>
      <c r="F50" s="25">
        <f>(($A$5-$B$5)/2)-($C$5*0.7071)</f>
        <v>0.14075130624445</v>
      </c>
      <c r="G50" s="3" t="s">
        <v>38</v>
      </c>
      <c r="H50" s="18">
        <f>0.125*$E$5</f>
        <v>0.008928571428571428</v>
      </c>
      <c r="I50" s="3" t="s">
        <v>39</v>
      </c>
      <c r="J50" s="25">
        <f>$C$5*0.707107</f>
        <v>0.14075008710989353</v>
      </c>
      <c r="K50" s="3" t="s">
        <v>40</v>
      </c>
      <c r="L50" s="24">
        <v>0</v>
      </c>
      <c r="M50" s="3" t="s">
        <v>31</v>
      </c>
      <c r="N50" s="27">
        <f>$L$5</f>
        <v>3.419769678531589</v>
      </c>
    </row>
    <row r="51" spans="2:14" ht="11.25">
      <c r="B51" s="3" t="s">
        <v>36</v>
      </c>
      <c r="C51" s="22" t="s">
        <v>15</v>
      </c>
      <c r="D51" s="24">
        <v>0</v>
      </c>
      <c r="E51" s="22" t="s">
        <v>33</v>
      </c>
      <c r="F51" s="24">
        <v>0</v>
      </c>
      <c r="G51" s="3" t="s">
        <v>38</v>
      </c>
      <c r="H51" s="18">
        <f>1*$E$5</f>
        <v>0.07142857142857142</v>
      </c>
      <c r="I51" s="3" t="s">
        <v>41</v>
      </c>
      <c r="J51" s="24">
        <v>0</v>
      </c>
      <c r="K51" s="3" t="s">
        <v>42</v>
      </c>
      <c r="L51" s="25">
        <f>(($A$5/2)-($B$5/2))</f>
        <v>0.28150000000000003</v>
      </c>
      <c r="M51" s="3" t="s">
        <v>31</v>
      </c>
      <c r="N51" s="27">
        <f>$L$5</f>
        <v>3.419769678531589</v>
      </c>
    </row>
    <row r="52" spans="2:14" ht="11.25">
      <c r="B52" s="3" t="s">
        <v>36</v>
      </c>
      <c r="C52" s="22" t="s">
        <v>37</v>
      </c>
      <c r="D52" s="25">
        <f>$C$5*0.707107</f>
        <v>0.14075008710989353</v>
      </c>
      <c r="E52" s="22" t="s">
        <v>43</v>
      </c>
      <c r="F52" s="25">
        <f>(($A$5-$B$5)/2)-($C$5*0.7071)</f>
        <v>0.14075130624445</v>
      </c>
      <c r="G52" s="3" t="s">
        <v>38</v>
      </c>
      <c r="H52" s="18">
        <f>0.125*$E$5</f>
        <v>0.008928571428571428</v>
      </c>
      <c r="I52" s="3" t="s">
        <v>41</v>
      </c>
      <c r="J52" s="24">
        <v>0</v>
      </c>
      <c r="K52" s="3" t="s">
        <v>42</v>
      </c>
      <c r="L52" s="25">
        <f>(($A$5-$B$5)/2)-($C$5*0.7071)</f>
        <v>0.14075130624445</v>
      </c>
      <c r="M52" s="3" t="s">
        <v>31</v>
      </c>
      <c r="N52" s="27">
        <f>($L$5)*2</f>
        <v>6.839539357063178</v>
      </c>
    </row>
    <row r="53" spans="1:14" ht="11.25">
      <c r="A53" s="3" t="s">
        <v>28</v>
      </c>
      <c r="B53" s="3" t="s">
        <v>44</v>
      </c>
      <c r="C53" s="22" t="s">
        <v>15</v>
      </c>
      <c r="D53" s="25">
        <f>$C$5*0.707107</f>
        <v>0.14075008710989353</v>
      </c>
      <c r="E53" s="22" t="s">
        <v>43</v>
      </c>
      <c r="F53" s="25">
        <f>$C$5*0.707107</f>
        <v>0.14075008710989353</v>
      </c>
      <c r="G53" s="3" t="s">
        <v>27</v>
      </c>
      <c r="H53" s="18" t="s">
        <v>27</v>
      </c>
      <c r="I53" s="3" t="s">
        <v>27</v>
      </c>
      <c r="J53" s="24" t="s">
        <v>27</v>
      </c>
      <c r="K53" s="3" t="s">
        <v>27</v>
      </c>
      <c r="L53" s="25" t="s">
        <v>27</v>
      </c>
      <c r="M53" s="3" t="s">
        <v>31</v>
      </c>
      <c r="N53" s="26">
        <v>30</v>
      </c>
    </row>
    <row r="54" spans="1:14" ht="11.25">
      <c r="A54" s="3" t="s">
        <v>28</v>
      </c>
      <c r="C54" s="22"/>
      <c r="D54" s="25"/>
      <c r="E54" s="22"/>
      <c r="F54" s="25"/>
      <c r="G54" s="3" t="s">
        <v>30</v>
      </c>
      <c r="H54" s="18">
        <f>H52+H51+H50</f>
        <v>0.08928571428571427</v>
      </c>
      <c r="J54" s="24"/>
      <c r="L54" s="25"/>
      <c r="N54" s="27"/>
    </row>
    <row r="55" spans="2:14" ht="11.25">
      <c r="B55" s="3" t="s">
        <v>32</v>
      </c>
      <c r="C55" s="22" t="s">
        <v>15</v>
      </c>
      <c r="D55" s="25">
        <f>$C$4*0.707107</f>
        <v>0.142000087883516</v>
      </c>
      <c r="E55" s="22" t="s">
        <v>33</v>
      </c>
      <c r="F55" s="25">
        <f>$C$4*0.707107</f>
        <v>0.142000087883516</v>
      </c>
      <c r="G55" s="3" t="s">
        <v>34</v>
      </c>
      <c r="H55" s="18" t="s">
        <v>35</v>
      </c>
      <c r="M55" s="3" t="s">
        <v>31</v>
      </c>
      <c r="N55" s="27">
        <f>N56</f>
        <v>3.4336011303426353</v>
      </c>
    </row>
    <row r="56" spans="2:14" ht="11.25">
      <c r="B56" s="3" t="s">
        <v>36</v>
      </c>
      <c r="C56" s="22" t="s">
        <v>37</v>
      </c>
      <c r="D56" s="25">
        <f>$C$4*0.707107</f>
        <v>0.142000087883516</v>
      </c>
      <c r="E56" s="22" t="s">
        <v>33</v>
      </c>
      <c r="F56" s="25">
        <f>(($A$4-$B$4)/2)-($C$4*0.7071)</f>
        <v>0.14200131784519998</v>
      </c>
      <c r="G56" s="3" t="s">
        <v>38</v>
      </c>
      <c r="H56" s="18">
        <f>0.125*$E$4</f>
        <v>0.008928571428571428</v>
      </c>
      <c r="I56" s="3" t="s">
        <v>39</v>
      </c>
      <c r="J56" s="25">
        <f>$C$4*0.707107</f>
        <v>0.142000087883516</v>
      </c>
      <c r="K56" s="3" t="s">
        <v>40</v>
      </c>
      <c r="L56" s="24">
        <v>0</v>
      </c>
      <c r="M56" s="3" t="s">
        <v>31</v>
      </c>
      <c r="N56" s="27">
        <f>$L$4</f>
        <v>3.4336011303426353</v>
      </c>
    </row>
    <row r="57" spans="2:14" ht="11.25">
      <c r="B57" s="3" t="s">
        <v>36</v>
      </c>
      <c r="C57" s="22" t="s">
        <v>37</v>
      </c>
      <c r="D57" s="25">
        <f>(($A$4/2)-($B$4/2))+$M$4</f>
        <v>0.2845580357142857</v>
      </c>
      <c r="E57" s="22" t="s">
        <v>43</v>
      </c>
      <c r="F57" s="25">
        <f>(($A$4/2)-($B$4/2))</f>
        <v>0.284</v>
      </c>
      <c r="G57" s="3" t="s">
        <v>38</v>
      </c>
      <c r="H57" s="18">
        <f>0.25*$E$4</f>
        <v>0.017857142857142856</v>
      </c>
      <c r="I57" s="3" t="s">
        <v>41</v>
      </c>
      <c r="J57" s="24">
        <v>0</v>
      </c>
      <c r="K57" s="3" t="s">
        <v>42</v>
      </c>
      <c r="L57" s="25">
        <f>(($A$4/2)-($B$4/2))+$M$4</f>
        <v>0.2845580357142857</v>
      </c>
      <c r="M57" s="3" t="s">
        <v>31</v>
      </c>
      <c r="N57" s="27">
        <f>$L$4</f>
        <v>3.4336011303426353</v>
      </c>
    </row>
    <row r="58" spans="2:14" ht="11.25">
      <c r="B58" s="3" t="s">
        <v>36</v>
      </c>
      <c r="C58" s="22" t="s">
        <v>15</v>
      </c>
      <c r="D58" s="25">
        <f>(($A$4/2)-($B$4/2))+$M$4</f>
        <v>0.2845580357142857</v>
      </c>
      <c r="E58" s="22" t="s">
        <v>43</v>
      </c>
      <c r="F58" s="25">
        <f>(($A$4/2)-($B$4/2))+($M$4*2)</f>
        <v>0.2851160714285714</v>
      </c>
      <c r="G58" s="3" t="s">
        <v>38</v>
      </c>
      <c r="H58" s="18">
        <f>0.25*$E$4</f>
        <v>0.017857142857142856</v>
      </c>
      <c r="I58" s="3" t="s">
        <v>41</v>
      </c>
      <c r="J58" s="25">
        <f>(($A$4/2)-($B$4/2))+($M$4*2)</f>
        <v>0.2851160714285714</v>
      </c>
      <c r="K58" s="3" t="s">
        <v>40</v>
      </c>
      <c r="L58" s="24">
        <v>0</v>
      </c>
      <c r="M58" s="3" t="s">
        <v>31</v>
      </c>
      <c r="N58" s="27">
        <f>$L$4</f>
        <v>3.4336011303426353</v>
      </c>
    </row>
    <row r="59" spans="2:14" ht="11.25">
      <c r="B59" s="3" t="s">
        <v>36</v>
      </c>
      <c r="C59" s="22" t="s">
        <v>15</v>
      </c>
      <c r="D59" s="25">
        <f>(($A$4/2)-($B$4/2))+($M$4*3)</f>
        <v>0.2856741071428571</v>
      </c>
      <c r="E59" s="22" t="s">
        <v>33</v>
      </c>
      <c r="F59" s="25">
        <f>(($A$4/2)-($B$4/2))+($M$4*2)</f>
        <v>0.2851160714285714</v>
      </c>
      <c r="G59" s="3" t="s">
        <v>38</v>
      </c>
      <c r="H59" s="18">
        <f>0.25*$E$4</f>
        <v>0.017857142857142856</v>
      </c>
      <c r="I59" s="3" t="s">
        <v>41</v>
      </c>
      <c r="J59" s="24">
        <v>0</v>
      </c>
      <c r="K59" s="3" t="s">
        <v>40</v>
      </c>
      <c r="L59" s="25">
        <f>(($A$4/2)-($B$4/2))+($M$4*3)</f>
        <v>0.2856741071428571</v>
      </c>
      <c r="M59" s="3" t="s">
        <v>31</v>
      </c>
      <c r="N59" s="27">
        <f>$L$4</f>
        <v>3.4336011303426353</v>
      </c>
    </row>
    <row r="60" spans="2:14" ht="11.25">
      <c r="B60" s="3" t="s">
        <v>36</v>
      </c>
      <c r="C60" s="22" t="s">
        <v>37</v>
      </c>
      <c r="D60" s="25">
        <f>(($A$4/2)-($B$4/2))+($M$4*3)</f>
        <v>0.2856741071428571</v>
      </c>
      <c r="E60" s="22" t="s">
        <v>33</v>
      </c>
      <c r="F60" s="25">
        <f>(($A$4/2)-($B$4/2))+($M$4*4)</f>
        <v>0.2862321428571428</v>
      </c>
      <c r="G60" s="3" t="s">
        <v>38</v>
      </c>
      <c r="H60" s="18">
        <f>0.25*$E$4</f>
        <v>0.017857142857142856</v>
      </c>
      <c r="I60" s="3" t="s">
        <v>39</v>
      </c>
      <c r="J60" s="25">
        <f>(($A$4/2)-($B$4/2))+($M$4*4)</f>
        <v>0.2862321428571428</v>
      </c>
      <c r="K60" s="3" t="s">
        <v>40</v>
      </c>
      <c r="L60" s="24">
        <v>0</v>
      </c>
      <c r="M60" s="3" t="s">
        <v>31</v>
      </c>
      <c r="N60" s="27">
        <f>$L$4</f>
        <v>3.4336011303426353</v>
      </c>
    </row>
    <row r="61" spans="2:14" ht="11.25">
      <c r="B61" s="3" t="s">
        <v>36</v>
      </c>
      <c r="C61" s="22" t="s">
        <v>37</v>
      </c>
      <c r="D61" s="25">
        <f>($C$4*0.707107)+(2*$M$4)</f>
        <v>0.14311615931208743</v>
      </c>
      <c r="E61" s="22" t="s">
        <v>43</v>
      </c>
      <c r="F61" s="25">
        <f>((($A$4-$B$4)/2)-($C$4*0.707107))+2*$M$4</f>
        <v>0.1431159835450554</v>
      </c>
      <c r="G61" s="3" t="s">
        <v>38</v>
      </c>
      <c r="H61" s="18">
        <f>0.125*$E$4</f>
        <v>0.008928571428571428</v>
      </c>
      <c r="I61" s="3" t="s">
        <v>41</v>
      </c>
      <c r="J61" s="3">
        <v>0</v>
      </c>
      <c r="K61" s="3" t="s">
        <v>42</v>
      </c>
      <c r="L61" s="25">
        <f>((($A$4/2)-($B$4/2))+($M$4*2))-($C$4*0.707107)</f>
        <v>0.14311598354505542</v>
      </c>
      <c r="M61" s="3" t="s">
        <v>31</v>
      </c>
      <c r="N61" s="27">
        <f>2*$L$4</f>
        <v>6.8672022606852705</v>
      </c>
    </row>
    <row r="62" spans="1:14" ht="11.25">
      <c r="A62" s="3" t="s">
        <v>49</v>
      </c>
      <c r="B62" s="3" t="s">
        <v>44</v>
      </c>
      <c r="C62" s="22" t="s">
        <v>15</v>
      </c>
      <c r="D62" s="25">
        <f>$C$4*0.707107+($M$4*2)</f>
        <v>0.14311615931208743</v>
      </c>
      <c r="E62" s="22" t="s">
        <v>43</v>
      </c>
      <c r="F62" s="25">
        <f>$C$4*0.707107+($M$4*2)</f>
        <v>0.14311615931208743</v>
      </c>
      <c r="H62" s="18"/>
      <c r="M62" s="3" t="s">
        <v>31</v>
      </c>
      <c r="N62" s="26">
        <v>30</v>
      </c>
    </row>
    <row r="63" spans="1:14" ht="11.25">
      <c r="A63" s="3" t="s">
        <v>49</v>
      </c>
      <c r="C63" s="22"/>
      <c r="G63" s="3" t="s">
        <v>38</v>
      </c>
      <c r="H63" s="18">
        <f>H42-(H56+H57+H58+H59+H60+H61)</f>
        <v>0.47264285714285714</v>
      </c>
      <c r="N63" s="19"/>
    </row>
    <row r="64" spans="2:14" ht="11.25">
      <c r="B64" s="3" t="s">
        <v>54</v>
      </c>
      <c r="C64" s="22"/>
      <c r="N64" s="19"/>
    </row>
    <row r="65" spans="3:14" ht="11.25">
      <c r="C65" s="22"/>
      <c r="N65" s="19"/>
    </row>
    <row r="66" spans="1:14" ht="11.25">
      <c r="A66" s="17" t="s">
        <v>27</v>
      </c>
      <c r="C66" s="22"/>
      <c r="N66" s="19"/>
    </row>
    <row r="67" spans="1:14" ht="11.25">
      <c r="A67" s="17" t="s">
        <v>58</v>
      </c>
      <c r="C67" s="22"/>
      <c r="N67" s="19"/>
    </row>
    <row r="68" spans="1:14" ht="11.25">
      <c r="A68" s="19"/>
      <c r="B68" s="19" t="s">
        <v>27</v>
      </c>
      <c r="C68" s="28" t="s">
        <v>27</v>
      </c>
      <c r="D68" s="19" t="s">
        <v>27</v>
      </c>
      <c r="E68" s="19" t="s">
        <v>27</v>
      </c>
      <c r="F68" s="19" t="s">
        <v>27</v>
      </c>
      <c r="G68" s="19"/>
      <c r="H68" s="19"/>
      <c r="I68" s="19"/>
      <c r="J68" s="19"/>
      <c r="K68" s="19"/>
      <c r="L68" s="19"/>
      <c r="M68" s="19"/>
      <c r="N68" s="19"/>
    </row>
    <row r="69" spans="1:14" ht="11.25">
      <c r="A69" s="29" t="s">
        <v>60</v>
      </c>
      <c r="B69" s="29"/>
      <c r="C69" s="29"/>
      <c r="D69" s="29"/>
      <c r="E69" s="29"/>
      <c r="F69" s="29"/>
      <c r="G69" s="29"/>
      <c r="H69" s="29"/>
      <c r="I69" s="6"/>
      <c r="J69" s="6"/>
      <c r="N69" s="19"/>
    </row>
    <row r="70" spans="1:14" ht="11.25">
      <c r="A70" s="5"/>
      <c r="B70" s="5" t="s">
        <v>4</v>
      </c>
      <c r="C70" s="30"/>
      <c r="D70" s="5" t="s">
        <v>3</v>
      </c>
      <c r="E70" s="5"/>
      <c r="F70" s="5" t="s">
        <v>62</v>
      </c>
      <c r="N70" s="19"/>
    </row>
    <row r="71" spans="1:14" ht="11.25">
      <c r="A71" s="5" t="s">
        <v>63</v>
      </c>
      <c r="B71" s="5" t="s">
        <v>64</v>
      </c>
      <c r="C71" s="30"/>
      <c r="D71" s="5" t="s">
        <v>64</v>
      </c>
      <c r="E71" s="5"/>
      <c r="F71" s="5" t="s">
        <v>65</v>
      </c>
      <c r="N71" s="19"/>
    </row>
    <row r="72" spans="1:14" ht="11.25">
      <c r="A72" s="31" t="s">
        <v>67</v>
      </c>
      <c r="B72" s="32">
        <v>0.237</v>
      </c>
      <c r="C72" s="22"/>
      <c r="D72" s="3">
        <v>0.309</v>
      </c>
      <c r="F72" s="3">
        <v>0.271</v>
      </c>
      <c r="N72" s="19"/>
    </row>
    <row r="73" spans="1:14" ht="11.25">
      <c r="A73" s="33" t="s">
        <v>69</v>
      </c>
      <c r="B73" s="32">
        <v>0.237</v>
      </c>
      <c r="C73" s="22"/>
      <c r="D73" s="3">
        <v>0.401</v>
      </c>
      <c r="F73" s="3">
        <v>0.273</v>
      </c>
      <c r="N73" s="19"/>
    </row>
    <row r="74" spans="1:14" ht="11.25">
      <c r="A74" s="33" t="s">
        <v>71</v>
      </c>
      <c r="B74" s="32">
        <v>0.292</v>
      </c>
      <c r="C74" s="22"/>
      <c r="D74" s="3">
        <v>0.533</v>
      </c>
      <c r="F74" s="3">
        <v>0.395</v>
      </c>
      <c r="N74" s="19"/>
    </row>
    <row r="75" spans="1:14" ht="11.25">
      <c r="A75" s="33" t="s">
        <v>73</v>
      </c>
      <c r="B75" s="32">
        <v>0.292</v>
      </c>
      <c r="C75" s="22"/>
      <c r="D75" s="3">
        <v>0.668</v>
      </c>
      <c r="F75" s="3">
        <v>0.407</v>
      </c>
      <c r="N75" s="19"/>
    </row>
    <row r="76" spans="1:14" ht="11.25">
      <c r="A76" s="33" t="s">
        <v>75</v>
      </c>
      <c r="B76" s="32">
        <v>0.475</v>
      </c>
      <c r="C76" s="22"/>
      <c r="D76" s="3">
        <v>0.832</v>
      </c>
      <c r="F76" s="3">
        <v>0.534</v>
      </c>
      <c r="N76" s="19"/>
    </row>
    <row r="77" spans="1:14" ht="11.25">
      <c r="A77" s="33" t="s">
        <v>76</v>
      </c>
      <c r="B77" s="32">
        <v>0.477</v>
      </c>
      <c r="C77" s="22"/>
      <c r="D77" s="3">
        <v>1.043</v>
      </c>
      <c r="F77" s="3">
        <v>0.553</v>
      </c>
      <c r="N77" s="19"/>
    </row>
    <row r="78" spans="1:14" ht="11.25">
      <c r="A78" s="33" t="s">
        <v>78</v>
      </c>
      <c r="B78" s="32">
        <v>0.593</v>
      </c>
      <c r="C78" s="22"/>
      <c r="D78" s="3">
        <v>1.305</v>
      </c>
      <c r="F78" s="3">
        <v>0.661</v>
      </c>
      <c r="N78" s="19"/>
    </row>
    <row r="79" spans="1:14" ht="11.25">
      <c r="A79" s="33" t="s">
        <v>80</v>
      </c>
      <c r="B79" s="32">
        <v>0.595</v>
      </c>
      <c r="C79" s="22"/>
      <c r="D79" s="33" t="s">
        <v>81</v>
      </c>
      <c r="F79" s="3">
        <v>0.681</v>
      </c>
      <c r="N79" s="19"/>
    </row>
    <row r="80" spans="1:14" ht="11.25">
      <c r="A80" s="33" t="s">
        <v>83</v>
      </c>
      <c r="B80" s="32">
        <v>0.595</v>
      </c>
      <c r="C80" s="22"/>
      <c r="D80" s="3">
        <v>1.889</v>
      </c>
      <c r="F80" s="3">
        <v>0.681</v>
      </c>
      <c r="N80" s="19"/>
    </row>
    <row r="81" spans="1:14" ht="11.25">
      <c r="A81" s="3" t="s">
        <v>84</v>
      </c>
      <c r="B81" s="32">
        <v>0.596</v>
      </c>
      <c r="C81" s="22"/>
      <c r="D81" s="3">
        <v>2.362</v>
      </c>
      <c r="F81" s="3">
        <v>0.697</v>
      </c>
      <c r="N81" s="19"/>
    </row>
    <row r="82" spans="1:14" ht="11.25">
      <c r="A82" s="3">
        <v>2.5</v>
      </c>
      <c r="B82" s="3">
        <v>0.713</v>
      </c>
      <c r="C82" s="22"/>
      <c r="D82" s="3">
        <v>2.856</v>
      </c>
      <c r="F82" s="3">
        <v>0.932</v>
      </c>
      <c r="N82" s="19"/>
    </row>
    <row r="83" spans="1:14" ht="11.25">
      <c r="A83" s="3">
        <v>3</v>
      </c>
      <c r="B83" s="3">
        <v>0.718</v>
      </c>
      <c r="C83" s="22"/>
      <c r="D83" s="3">
        <v>3.482</v>
      </c>
      <c r="F83" s="3">
        <v>1.016</v>
      </c>
      <c r="N83" s="19"/>
    </row>
    <row r="84" spans="1:6" ht="11.25">
      <c r="A84" s="3">
        <v>3.5</v>
      </c>
      <c r="B84" s="3">
        <v>0.722</v>
      </c>
      <c r="C84" s="22"/>
      <c r="D84" s="3">
        <v>3.983</v>
      </c>
      <c r="F84" s="3">
        <v>1.071</v>
      </c>
    </row>
    <row r="85" spans="1:6" ht="11.25">
      <c r="A85" s="3">
        <v>4</v>
      </c>
      <c r="B85" s="3">
        <v>0.723</v>
      </c>
      <c r="C85" s="22"/>
      <c r="D85" s="3">
        <v>4.481</v>
      </c>
      <c r="F85" s="3">
        <v>1.094</v>
      </c>
    </row>
    <row r="86" spans="1:6" ht="11.25">
      <c r="A86" s="3">
        <v>5</v>
      </c>
      <c r="B86" s="3">
        <v>0.729</v>
      </c>
      <c r="C86" s="22"/>
      <c r="D86" s="3">
        <v>5.543</v>
      </c>
      <c r="F86" s="3">
        <v>1.187</v>
      </c>
    </row>
    <row r="87" spans="1:6" ht="11.25">
      <c r="A87" s="3">
        <v>6</v>
      </c>
      <c r="B87" s="3">
        <v>0.731</v>
      </c>
      <c r="C87" s="22"/>
      <c r="D87" s="32">
        <v>6.6</v>
      </c>
      <c r="F87" s="3">
        <v>1.208</v>
      </c>
    </row>
    <row r="88" spans="1:6" ht="11.25">
      <c r="A88" s="3">
        <v>8</v>
      </c>
      <c r="B88" s="3">
        <v>0.737</v>
      </c>
      <c r="C88" s="22"/>
      <c r="D88" s="3">
        <v>8.594</v>
      </c>
      <c r="F88" s="3">
        <v>1.313</v>
      </c>
    </row>
    <row r="91" ht="11.25">
      <c r="A91" s="3" t="s">
        <v>61</v>
      </c>
    </row>
    <row r="92" spans="1:14" ht="11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</sheetData>
  <sheetProtection/>
  <mergeCells count="2">
    <mergeCell ref="B11:F11"/>
    <mergeCell ref="A36:M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McKnight</dc:creator>
  <cp:keywords/>
  <dc:description/>
  <cp:lastModifiedBy>Bill McKnight</cp:lastModifiedBy>
  <dcterms:created xsi:type="dcterms:W3CDTF">2007-04-04T20:47:42Z</dcterms:created>
  <dcterms:modified xsi:type="dcterms:W3CDTF">2007-04-04T20:59:55Z</dcterms:modified>
  <cp:category/>
  <cp:version/>
  <cp:contentType/>
  <cp:contentStatus/>
</cp:coreProperties>
</file>